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vsd-archive\My Documents\General Manager\Scott\Vehicles\"/>
    </mc:Choice>
  </mc:AlternateContent>
  <xr:revisionPtr revIDLastSave="0" documentId="13_ncr:1_{4237DB31-A511-47C7-975C-C7351A06A37A}" xr6:coauthVersionLast="47" xr6:coauthVersionMax="47" xr10:uidLastSave="{00000000-0000-0000-0000-000000000000}"/>
  <bookViews>
    <workbookView xWindow="-120" yWindow="-120" windowWidth="38640" windowHeight="21120" activeTab="1" xr2:uid="{96A13D57-6A68-45BD-B1FE-0B7CD9059F5C}"/>
  </bookViews>
  <sheets>
    <sheet name="FY 2025-2026" sheetId="1" r:id="rId1"/>
    <sheet name="FY 2026-202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D47" i="2"/>
  <c r="A5" i="2" l="1"/>
  <c r="A7" i="2"/>
  <c r="A8" i="2"/>
  <c r="A10" i="2"/>
  <c r="A13" i="2"/>
  <c r="K29" i="2" l="1"/>
  <c r="A29" i="2"/>
  <c r="N28" i="2"/>
  <c r="K28" i="2"/>
  <c r="A28" i="2"/>
  <c r="Q27" i="2"/>
  <c r="N27" i="2"/>
  <c r="K27" i="2"/>
  <c r="A27" i="2"/>
  <c r="Q26" i="2"/>
  <c r="N26" i="2"/>
  <c r="K26" i="2"/>
  <c r="A26" i="2"/>
  <c r="K25" i="2"/>
  <c r="A25" i="2"/>
  <c r="K24" i="2"/>
  <c r="A24" i="2"/>
  <c r="N23" i="2"/>
  <c r="K23" i="2"/>
  <c r="A23" i="2"/>
  <c r="K22" i="2"/>
  <c r="A22" i="2"/>
  <c r="K20" i="2"/>
  <c r="A20" i="2"/>
  <c r="T17" i="2"/>
  <c r="K17" i="2"/>
  <c r="A17" i="2"/>
  <c r="W16" i="2"/>
  <c r="T16" i="2"/>
  <c r="Q16" i="2"/>
  <c r="A16" i="2"/>
  <c r="K15" i="2"/>
  <c r="A15" i="2"/>
  <c r="A14" i="2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H6" i="2"/>
  <c r="G6" i="2"/>
  <c r="A6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A29" i="1"/>
  <c r="A28" i="1"/>
  <c r="A27" i="1"/>
  <c r="A26" i="1"/>
  <c r="A25" i="1"/>
  <c r="A24" i="1"/>
  <c r="A23" i="1"/>
  <c r="A22" i="1"/>
  <c r="A20" i="1"/>
  <c r="A17" i="1"/>
  <c r="A16" i="1"/>
  <c r="A15" i="1"/>
  <c r="A14" i="1"/>
  <c r="A13" i="1"/>
  <c r="A10" i="1"/>
  <c r="A8" i="1"/>
  <c r="A7" i="1"/>
  <c r="A6" i="1"/>
  <c r="A5" i="1"/>
  <c r="K29" i="1"/>
  <c r="K20" i="1"/>
  <c r="K17" i="1"/>
  <c r="N28" i="1"/>
  <c r="K28" i="1"/>
  <c r="Q27" i="1"/>
  <c r="N27" i="1"/>
  <c r="K27" i="1"/>
  <c r="Q26" i="1"/>
  <c r="N26" i="1"/>
  <c r="K26" i="1"/>
  <c r="K25" i="1"/>
  <c r="K24" i="1"/>
  <c r="N23" i="1"/>
  <c r="K23" i="1"/>
  <c r="K22" i="1"/>
  <c r="W16" i="1"/>
  <c r="T16" i="1"/>
  <c r="Q16" i="1"/>
  <c r="K15" i="1"/>
  <c r="T17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</calcChain>
</file>

<file path=xl/sharedStrings.xml><?xml version="1.0" encoding="utf-8"?>
<sst xmlns="http://schemas.openxmlformats.org/spreadsheetml/2006/main" count="241" uniqueCount="75">
  <si>
    <t>OVSD Proposed Vehicle Purchases</t>
  </si>
  <si>
    <t>Year</t>
  </si>
  <si>
    <t>Vehicle 1</t>
  </si>
  <si>
    <t>Vehicle 2</t>
  </si>
  <si>
    <t>Vehicle 3</t>
  </si>
  <si>
    <t>Vehicle 4</t>
  </si>
  <si>
    <t>Vehicle 5</t>
  </si>
  <si>
    <t>COMBO TRUCK</t>
  </si>
  <si>
    <t>replaces</t>
  </si>
  <si>
    <t>Inspector</t>
  </si>
  <si>
    <t xml:space="preserve">new for </t>
  </si>
  <si>
    <t>2024 COMBO TRUCK</t>
  </si>
  <si>
    <t>2036 COMBO TRUCK</t>
  </si>
  <si>
    <t>2048 COMBO TRUCK</t>
  </si>
  <si>
    <t>2025 Ford Maverick</t>
  </si>
  <si>
    <t>2034 Ford Maverick</t>
  </si>
  <si>
    <t xml:space="preserve">Ford Escape Active 4dr AWD </t>
  </si>
  <si>
    <t>Office+PM2+ET</t>
  </si>
  <si>
    <t xml:space="preserve">2025 Ford Escape Active 4dr AWD </t>
  </si>
  <si>
    <t>2014 EDGE</t>
  </si>
  <si>
    <t>2014 Explorer</t>
  </si>
  <si>
    <t>new for</t>
  </si>
  <si>
    <t>Ford F150 XL Supercrew 4x4</t>
  </si>
  <si>
    <t xml:space="preserve">replaces </t>
  </si>
  <si>
    <t>Replaces</t>
  </si>
  <si>
    <t>2026 Ford F150 XL Supercrew 4x4</t>
  </si>
  <si>
    <t>2009 F-250</t>
  </si>
  <si>
    <t>2014 F-150</t>
  </si>
  <si>
    <t xml:space="preserve">2010 ODYSSEY </t>
  </si>
  <si>
    <t>WATER TENDER</t>
  </si>
  <si>
    <t>2016 114 SD Water Tender</t>
  </si>
  <si>
    <t>2032 Ford F150 XL Supercrew 4x4</t>
  </si>
  <si>
    <t>2021 Ranger S/C</t>
  </si>
  <si>
    <t>2023 F-350 Super Duty</t>
  </si>
  <si>
    <t>CRANE TRUCK</t>
  </si>
  <si>
    <t>DUMP TRUCK</t>
  </si>
  <si>
    <t>2033 Ford F150 XL Supercrew 4x4</t>
  </si>
  <si>
    <t>2046 Ford F150 XL Supercrew 4x4</t>
  </si>
  <si>
    <t>2023 Dodge Ram 3500</t>
  </si>
  <si>
    <t xml:space="preserve">2035 Ford Escape Active 4dr AWD </t>
  </si>
  <si>
    <t>2036 Ford F150 XL Supercrew 4x4</t>
  </si>
  <si>
    <t>2025 Ford F150 XL Supercrew 4x4</t>
  </si>
  <si>
    <t xml:space="preserve">2036 Ford Escape Active 4dr AWD </t>
  </si>
  <si>
    <t>2029 WATER TENDER</t>
  </si>
  <si>
    <t>2035 CRANE TRUCK</t>
  </si>
  <si>
    <t>2035 DUMP TRUCK</t>
  </si>
  <si>
    <t>2041 WATER TENDER</t>
  </si>
  <si>
    <t>2042 Ford F150 XL Supercrew 4x4</t>
  </si>
  <si>
    <t>2043 Ford F150 XL Supercrew 4x4</t>
  </si>
  <si>
    <t>2044 Ford Mavrick</t>
  </si>
  <si>
    <t xml:space="preserve">2045 Ford Escape Active 4dr AWD </t>
  </si>
  <si>
    <t xml:space="preserve">2026 Ford Escape Active 4dr AWD </t>
  </si>
  <si>
    <t xml:space="preserve">2046 Ford Escape Active 4dr AWD </t>
  </si>
  <si>
    <t>2027 TV TRUCK</t>
  </si>
  <si>
    <t>M2-106 SWAP LOADER</t>
  </si>
  <si>
    <t>DURASTAR 4300</t>
  </si>
  <si>
    <t xml:space="preserve">2039 TV TRUCK </t>
  </si>
  <si>
    <t>2047 CRANE TRUCK</t>
  </si>
  <si>
    <t>2047 DUMP TRUCK</t>
  </si>
  <si>
    <t>Cost Dropdown</t>
  </si>
  <si>
    <t>Ford Maverick</t>
  </si>
  <si>
    <t>2014 F-450 BOX TRUCK</t>
  </si>
  <si>
    <t>TV TRUCK</t>
  </si>
  <si>
    <t>Projected</t>
  </si>
  <si>
    <t>Expenses</t>
  </si>
  <si>
    <t>Contribution</t>
  </si>
  <si>
    <t>Contribution in 2024$</t>
  </si>
  <si>
    <t>Ending Reserve</t>
  </si>
  <si>
    <t>Actual</t>
  </si>
  <si>
    <t>2024 msrp/EST COST</t>
  </si>
  <si>
    <t>2014 GAP VAX</t>
  </si>
  <si>
    <t>Actual Cost</t>
  </si>
  <si>
    <t xml:space="preserve">Feb 2025 to Feb 2026 CPI </t>
  </si>
  <si>
    <t>ENR</t>
  </si>
  <si>
    <t>Projected/actual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</si>
</sst>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1" applyNumberFormat="1" applyFont="1"/>
    <xf numFmtId="1" fontId="0" fillId="0" borderId="0" xfId="1" applyNumberFormat="1" applyFont="1" applyAlignment="1">
      <alignment horizontal="left"/>
    </xf>
    <xf numFmtId="165" fontId="0" fillId="0" borderId="0" xfId="2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0" fontId="0" fillId="0" borderId="0" xfId="3" applyNumberFormat="1" applyFont="1"/>
    <xf numFmtId="16" fontId="0" fillId="0" borderId="0" xfId="0" applyNumberFormat="1"/>
    <xf numFmtId="39" fontId="0" fillId="0" borderId="0" xfId="2" applyNumberFormat="1" applyFont="1"/>
    <xf numFmtId="1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0AF1-18D2-4874-B317-9F78F3CEC6DE}">
  <dimension ref="A1:Z42"/>
  <sheetViews>
    <sheetView workbookViewId="0">
      <selection activeCell="D55" sqref="D55"/>
    </sheetView>
  </sheetViews>
  <sheetFormatPr defaultRowHeight="15" x14ac:dyDescent="0.25"/>
  <cols>
    <col min="1" max="1" width="13.28515625" bestFit="1" customWidth="1"/>
    <col min="2" max="2" width="21.42578125" style="3" bestFit="1" customWidth="1"/>
    <col min="3" max="3" width="14.5703125" style="3" customWidth="1"/>
    <col min="4" max="4" width="10.5703125" style="3" bestFit="1" customWidth="1"/>
    <col min="5" max="5" width="21.42578125" style="3" bestFit="1" customWidth="1"/>
    <col min="6" max="6" width="15.7109375" bestFit="1" customWidth="1"/>
    <col min="9" max="9" width="30.7109375" bestFit="1" customWidth="1"/>
    <col min="10" max="10" width="8.5703125" bestFit="1" customWidth="1"/>
    <col min="11" max="11" width="29.85546875" bestFit="1" customWidth="1"/>
    <col min="12" max="12" width="30.7109375" bestFit="1" customWidth="1"/>
    <col min="13" max="13" width="9" bestFit="1" customWidth="1"/>
    <col min="14" max="14" width="29.85546875" bestFit="1" customWidth="1"/>
    <col min="15" max="15" width="30.7109375" bestFit="1" customWidth="1"/>
    <col min="16" max="16" width="9" bestFit="1" customWidth="1"/>
    <col min="17" max="18" width="30.7109375" bestFit="1" customWidth="1"/>
    <col min="19" max="19" width="9" bestFit="1" customWidth="1"/>
    <col min="20" max="21" width="30.7109375" bestFit="1" customWidth="1"/>
    <col min="23" max="23" width="30.7109375" bestFit="1" customWidth="1"/>
    <col min="24" max="25" width="26.140625" bestFit="1" customWidth="1"/>
  </cols>
  <sheetData>
    <row r="1" spans="1:26" x14ac:dyDescent="0.25">
      <c r="G1" t="s">
        <v>0</v>
      </c>
    </row>
    <row r="3" spans="1:26" x14ac:dyDescent="0.25">
      <c r="A3" s="5" t="s">
        <v>63</v>
      </c>
      <c r="B3" s="5"/>
      <c r="C3" s="5"/>
      <c r="D3" s="5" t="s">
        <v>68</v>
      </c>
      <c r="E3" s="5"/>
      <c r="F3" s="5"/>
    </row>
    <row r="4" spans="1:26" x14ac:dyDescent="0.25">
      <c r="A4" t="s">
        <v>64</v>
      </c>
      <c r="B4" s="3" t="s">
        <v>66</v>
      </c>
      <c r="C4" s="3" t="s">
        <v>67</v>
      </c>
      <c r="D4" s="3" t="s">
        <v>64</v>
      </c>
      <c r="E4" s="3" t="s">
        <v>65</v>
      </c>
      <c r="F4" s="3" t="s">
        <v>67</v>
      </c>
      <c r="G4" s="6" t="s">
        <v>1</v>
      </c>
      <c r="H4" s="6"/>
      <c r="I4" s="5" t="s">
        <v>2</v>
      </c>
      <c r="J4" s="5"/>
      <c r="K4" s="5"/>
      <c r="L4" s="5" t="s">
        <v>3</v>
      </c>
      <c r="M4" s="5"/>
      <c r="N4" s="5"/>
      <c r="O4" s="5" t="s">
        <v>4</v>
      </c>
      <c r="P4" s="5"/>
      <c r="Q4" s="5"/>
      <c r="R4" s="5" t="s">
        <v>5</v>
      </c>
      <c r="S4" s="5"/>
      <c r="T4" s="5"/>
      <c r="U4" s="5" t="s">
        <v>6</v>
      </c>
      <c r="V4" s="5"/>
      <c r="W4" s="5"/>
      <c r="X4" s="5"/>
      <c r="Y4" s="5"/>
      <c r="Z4" s="5"/>
    </row>
    <row r="5" spans="1:26" x14ac:dyDescent="0.25">
      <c r="A5" s="4">
        <f>B38+B35</f>
        <v>-751526</v>
      </c>
      <c r="B5" s="3">
        <v>205000</v>
      </c>
      <c r="C5" s="3">
        <v>19722.32</v>
      </c>
      <c r="E5" s="3">
        <v>0</v>
      </c>
      <c r="F5" s="3">
        <v>15100.08</v>
      </c>
      <c r="G5" s="1">
        <v>2024</v>
      </c>
      <c r="H5" s="2">
        <v>2025</v>
      </c>
      <c r="I5" t="s">
        <v>11</v>
      </c>
      <c r="J5" t="s">
        <v>8</v>
      </c>
      <c r="K5" t="s">
        <v>70</v>
      </c>
      <c r="L5" t="s">
        <v>14</v>
      </c>
      <c r="M5" t="s">
        <v>10</v>
      </c>
      <c r="N5" t="s">
        <v>9</v>
      </c>
    </row>
    <row r="6" spans="1:26" x14ac:dyDescent="0.25">
      <c r="A6" s="4">
        <f>3*B36</f>
        <v>-93000</v>
      </c>
      <c r="B6" s="3">
        <v>205000</v>
      </c>
      <c r="C6" s="3">
        <f>C5+B6+A6</f>
        <v>131722.32</v>
      </c>
      <c r="E6" s="3">
        <v>202546</v>
      </c>
      <c r="G6" s="1">
        <f t="shared" ref="G6:G30" si="0">G5+1</f>
        <v>2025</v>
      </c>
      <c r="H6" s="2">
        <f>1+H5</f>
        <v>2026</v>
      </c>
      <c r="I6" t="s">
        <v>18</v>
      </c>
      <c r="J6" t="s">
        <v>8</v>
      </c>
      <c r="K6" t="s">
        <v>19</v>
      </c>
      <c r="L6" t="s">
        <v>18</v>
      </c>
      <c r="M6" t="s">
        <v>8</v>
      </c>
      <c r="N6" t="s">
        <v>20</v>
      </c>
      <c r="O6" t="s">
        <v>18</v>
      </c>
      <c r="P6" t="s">
        <v>21</v>
      </c>
      <c r="Q6" t="s">
        <v>17</v>
      </c>
    </row>
    <row r="7" spans="1:26" x14ac:dyDescent="0.25">
      <c r="A7" s="4">
        <f>2*B37+B36</f>
        <v>-127000</v>
      </c>
      <c r="B7" s="3">
        <v>205000</v>
      </c>
      <c r="C7" s="3">
        <f t="shared" ref="C7:C30" si="1">C6+B7+A7</f>
        <v>209722.32</v>
      </c>
      <c r="G7" s="1">
        <f t="shared" si="0"/>
        <v>2026</v>
      </c>
      <c r="H7" s="2">
        <f t="shared" ref="H7:H30" si="2">1+H6</f>
        <v>2027</v>
      </c>
      <c r="I7" t="s">
        <v>25</v>
      </c>
      <c r="J7" t="s">
        <v>23</v>
      </c>
      <c r="K7" t="s">
        <v>26</v>
      </c>
      <c r="L7" t="s">
        <v>25</v>
      </c>
      <c r="M7" t="s">
        <v>8</v>
      </c>
      <c r="N7" t="s">
        <v>27</v>
      </c>
      <c r="O7" t="s">
        <v>51</v>
      </c>
      <c r="P7" t="s">
        <v>24</v>
      </c>
      <c r="Q7" t="s">
        <v>28</v>
      </c>
    </row>
    <row r="8" spans="1:26" x14ac:dyDescent="0.25">
      <c r="A8" s="4">
        <f>B39</f>
        <v>-354883</v>
      </c>
      <c r="B8" s="3">
        <v>205000</v>
      </c>
      <c r="C8" s="3">
        <f t="shared" si="1"/>
        <v>59839.320000000007</v>
      </c>
      <c r="G8" s="1">
        <f t="shared" si="0"/>
        <v>2027</v>
      </c>
      <c r="H8" s="2">
        <f t="shared" si="2"/>
        <v>2028</v>
      </c>
      <c r="I8" t="s">
        <v>53</v>
      </c>
      <c r="J8" t="s">
        <v>8</v>
      </c>
      <c r="K8" t="s">
        <v>61</v>
      </c>
    </row>
    <row r="9" spans="1:26" x14ac:dyDescent="0.25">
      <c r="A9">
        <v>0</v>
      </c>
      <c r="B9" s="3">
        <v>205000</v>
      </c>
      <c r="C9" s="3">
        <f t="shared" si="1"/>
        <v>264839.32</v>
      </c>
      <c r="G9" s="1">
        <f t="shared" si="0"/>
        <v>2028</v>
      </c>
      <c r="H9" s="2">
        <f t="shared" si="2"/>
        <v>2029</v>
      </c>
    </row>
    <row r="10" spans="1:26" x14ac:dyDescent="0.25">
      <c r="A10" s="4">
        <f>B40</f>
        <v>-253068</v>
      </c>
      <c r="B10" s="3">
        <v>205000</v>
      </c>
      <c r="C10" s="3">
        <f t="shared" si="1"/>
        <v>216771.32</v>
      </c>
      <c r="G10" s="1">
        <f t="shared" si="0"/>
        <v>2029</v>
      </c>
      <c r="H10" s="2">
        <f t="shared" si="2"/>
        <v>2030</v>
      </c>
      <c r="I10" t="s">
        <v>43</v>
      </c>
      <c r="J10" t="s">
        <v>8</v>
      </c>
      <c r="K10" t="s">
        <v>30</v>
      </c>
    </row>
    <row r="11" spans="1:26" x14ac:dyDescent="0.25">
      <c r="A11">
        <v>0</v>
      </c>
      <c r="B11" s="3">
        <v>205000</v>
      </c>
      <c r="C11" s="3">
        <f t="shared" si="1"/>
        <v>421771.32</v>
      </c>
      <c r="G11" s="1">
        <f t="shared" si="0"/>
        <v>2030</v>
      </c>
      <c r="H11" s="2">
        <f t="shared" si="2"/>
        <v>2031</v>
      </c>
    </row>
    <row r="12" spans="1:26" x14ac:dyDescent="0.25">
      <c r="A12">
        <v>0</v>
      </c>
      <c r="B12" s="3">
        <v>205000</v>
      </c>
      <c r="C12" s="3">
        <f t="shared" si="1"/>
        <v>626771.32000000007</v>
      </c>
      <c r="G12" s="1">
        <f t="shared" si="0"/>
        <v>2031</v>
      </c>
      <c r="H12" s="2">
        <f t="shared" si="2"/>
        <v>2032</v>
      </c>
    </row>
    <row r="13" spans="1:26" x14ac:dyDescent="0.25">
      <c r="A13" s="4">
        <f>2*B37</f>
        <v>-96000</v>
      </c>
      <c r="B13" s="3">
        <v>205000</v>
      </c>
      <c r="C13" s="3">
        <f t="shared" si="1"/>
        <v>735771.32000000007</v>
      </c>
      <c r="G13" s="1">
        <f t="shared" si="0"/>
        <v>2032</v>
      </c>
      <c r="H13" s="2">
        <f t="shared" si="2"/>
        <v>2033</v>
      </c>
      <c r="I13" t="s">
        <v>31</v>
      </c>
      <c r="J13" t="s">
        <v>8</v>
      </c>
      <c r="K13" t="s">
        <v>32</v>
      </c>
      <c r="L13" t="s">
        <v>31</v>
      </c>
      <c r="M13" t="s">
        <v>8</v>
      </c>
      <c r="N13" t="s">
        <v>33</v>
      </c>
    </row>
    <row r="14" spans="1:26" x14ac:dyDescent="0.25">
      <c r="A14" s="4">
        <f>B37</f>
        <v>-48000</v>
      </c>
      <c r="B14" s="3">
        <v>205000</v>
      </c>
      <c r="C14" s="3">
        <f t="shared" si="1"/>
        <v>892771.32000000007</v>
      </c>
      <c r="G14" s="1">
        <f t="shared" si="0"/>
        <v>2033</v>
      </c>
      <c r="H14" s="2">
        <f t="shared" si="2"/>
        <v>2034</v>
      </c>
      <c r="I14" t="s">
        <v>36</v>
      </c>
      <c r="J14" t="s">
        <v>8</v>
      </c>
      <c r="K14" t="s">
        <v>38</v>
      </c>
    </row>
    <row r="15" spans="1:26" x14ac:dyDescent="0.25">
      <c r="A15" s="4">
        <f>B35</f>
        <v>-28000</v>
      </c>
      <c r="B15" s="3">
        <v>205000</v>
      </c>
      <c r="C15" s="3">
        <f t="shared" si="1"/>
        <v>1069771.32</v>
      </c>
      <c r="G15" s="1">
        <f t="shared" si="0"/>
        <v>2034</v>
      </c>
      <c r="H15" s="2">
        <f t="shared" si="2"/>
        <v>2035</v>
      </c>
      <c r="I15" t="s">
        <v>15</v>
      </c>
      <c r="J15" t="s">
        <v>8</v>
      </c>
      <c r="K15" t="str">
        <f>L5</f>
        <v>2025 Ford Maverick</v>
      </c>
    </row>
    <row r="16" spans="1:26" x14ac:dyDescent="0.25">
      <c r="A16" s="4">
        <f>B41+B42+3*B36</f>
        <v>-612255</v>
      </c>
      <c r="B16" s="3">
        <v>205000</v>
      </c>
      <c r="C16" s="3">
        <f t="shared" si="1"/>
        <v>662516.32000000007</v>
      </c>
      <c r="G16" s="1">
        <f t="shared" si="0"/>
        <v>2035</v>
      </c>
      <c r="H16" s="2">
        <f t="shared" si="2"/>
        <v>2036</v>
      </c>
      <c r="I16" t="s">
        <v>44</v>
      </c>
      <c r="J16" t="s">
        <v>8</v>
      </c>
      <c r="K16" t="s">
        <v>54</v>
      </c>
      <c r="L16" t="s">
        <v>45</v>
      </c>
      <c r="M16" t="s">
        <v>8</v>
      </c>
      <c r="N16" t="s">
        <v>55</v>
      </c>
      <c r="O16" t="s">
        <v>39</v>
      </c>
      <c r="P16" t="s">
        <v>8</v>
      </c>
      <c r="Q16" t="str">
        <f>I6</f>
        <v xml:space="preserve">2025 Ford Escape Active 4dr AWD </v>
      </c>
      <c r="R16" t="s">
        <v>39</v>
      </c>
      <c r="S16" t="s">
        <v>8</v>
      </c>
      <c r="T16" t="str">
        <f>L6</f>
        <v xml:space="preserve">2025 Ford Escape Active 4dr AWD </v>
      </c>
      <c r="U16" t="s">
        <v>39</v>
      </c>
      <c r="V16" t="s">
        <v>8</v>
      </c>
      <c r="W16" t="str">
        <f>O6</f>
        <v xml:space="preserve">2025 Ford Escape Active 4dr AWD </v>
      </c>
    </row>
    <row r="17" spans="1:20" x14ac:dyDescent="0.25">
      <c r="A17" s="4">
        <f>B38+2*B37+B36</f>
        <v>-850526</v>
      </c>
      <c r="B17" s="3">
        <v>205000</v>
      </c>
      <c r="C17" s="3">
        <f t="shared" si="1"/>
        <v>16990.320000000065</v>
      </c>
      <c r="G17" s="1">
        <f t="shared" si="0"/>
        <v>2036</v>
      </c>
      <c r="H17" s="2">
        <f t="shared" si="2"/>
        <v>2037</v>
      </c>
      <c r="I17" t="s">
        <v>12</v>
      </c>
      <c r="J17" t="s">
        <v>8</v>
      </c>
      <c r="K17" t="str">
        <f>I5</f>
        <v>2024 COMBO TRUCK</v>
      </c>
      <c r="L17" t="s">
        <v>40</v>
      </c>
      <c r="M17" t="s">
        <v>23</v>
      </c>
      <c r="N17" t="s">
        <v>25</v>
      </c>
      <c r="O17" t="s">
        <v>40</v>
      </c>
      <c r="P17" t="s">
        <v>8</v>
      </c>
      <c r="Q17" t="s">
        <v>41</v>
      </c>
      <c r="R17" t="s">
        <v>42</v>
      </c>
      <c r="S17" t="s">
        <v>24</v>
      </c>
      <c r="T17" t="str">
        <f>O7</f>
        <v xml:space="preserve">2026 Ford Escape Active 4dr AWD </v>
      </c>
    </row>
    <row r="18" spans="1:20" x14ac:dyDescent="0.25">
      <c r="A18">
        <v>0</v>
      </c>
      <c r="B18" s="3">
        <v>205000</v>
      </c>
      <c r="C18" s="3">
        <f t="shared" si="1"/>
        <v>221990.32000000007</v>
      </c>
      <c r="G18" s="1">
        <f t="shared" si="0"/>
        <v>2037</v>
      </c>
      <c r="H18" s="2">
        <f t="shared" si="2"/>
        <v>2038</v>
      </c>
    </row>
    <row r="19" spans="1:20" x14ac:dyDescent="0.25">
      <c r="A19">
        <v>0</v>
      </c>
      <c r="B19" s="3">
        <v>205000</v>
      </c>
      <c r="C19" s="3">
        <f t="shared" si="1"/>
        <v>426990.32000000007</v>
      </c>
      <c r="G19" s="1">
        <f t="shared" si="0"/>
        <v>2038</v>
      </c>
      <c r="H19" s="2">
        <f t="shared" si="2"/>
        <v>2039</v>
      </c>
    </row>
    <row r="20" spans="1:20" x14ac:dyDescent="0.25">
      <c r="A20" s="4">
        <f>B39</f>
        <v>-354883</v>
      </c>
      <c r="B20" s="3">
        <v>205000</v>
      </c>
      <c r="C20" s="3">
        <f t="shared" si="1"/>
        <v>277107.32000000007</v>
      </c>
      <c r="G20" s="1">
        <f t="shared" si="0"/>
        <v>2039</v>
      </c>
      <c r="H20" s="2">
        <f t="shared" si="2"/>
        <v>2040</v>
      </c>
      <c r="I20" t="s">
        <v>56</v>
      </c>
      <c r="J20" t="s">
        <v>8</v>
      </c>
      <c r="K20" t="str">
        <f>I8</f>
        <v>2027 TV TRUCK</v>
      </c>
    </row>
    <row r="21" spans="1:20" x14ac:dyDescent="0.25">
      <c r="A21">
        <v>0</v>
      </c>
      <c r="B21" s="3">
        <v>205000</v>
      </c>
      <c r="C21" s="3">
        <f t="shared" si="1"/>
        <v>482107.32000000007</v>
      </c>
      <c r="G21" s="1">
        <f t="shared" si="0"/>
        <v>2040</v>
      </c>
      <c r="H21" s="2">
        <f t="shared" si="2"/>
        <v>2041</v>
      </c>
    </row>
    <row r="22" spans="1:20" x14ac:dyDescent="0.25">
      <c r="A22" s="4">
        <f>B40</f>
        <v>-253068</v>
      </c>
      <c r="B22" s="3">
        <v>205000</v>
      </c>
      <c r="C22" s="3">
        <f t="shared" si="1"/>
        <v>434039.32000000007</v>
      </c>
      <c r="G22" s="1">
        <f t="shared" si="0"/>
        <v>2041</v>
      </c>
      <c r="H22" s="2">
        <f t="shared" si="2"/>
        <v>2042</v>
      </c>
      <c r="I22" t="s">
        <v>46</v>
      </c>
      <c r="J22" t="s">
        <v>8</v>
      </c>
      <c r="K22" t="str">
        <f>I10</f>
        <v>2029 WATER TENDER</v>
      </c>
    </row>
    <row r="23" spans="1:20" x14ac:dyDescent="0.25">
      <c r="A23" s="4">
        <f>2*B37</f>
        <v>-96000</v>
      </c>
      <c r="B23" s="3">
        <v>205000</v>
      </c>
      <c r="C23" s="3">
        <f t="shared" si="1"/>
        <v>543039.32000000007</v>
      </c>
      <c r="G23" s="1">
        <f t="shared" si="0"/>
        <v>2042</v>
      </c>
      <c r="H23" s="2">
        <f t="shared" si="2"/>
        <v>2043</v>
      </c>
      <c r="I23" t="s">
        <v>47</v>
      </c>
      <c r="J23" t="s">
        <v>8</v>
      </c>
      <c r="K23" t="str">
        <f>I13</f>
        <v>2032 Ford F150 XL Supercrew 4x4</v>
      </c>
      <c r="L23" t="s">
        <v>47</v>
      </c>
      <c r="M23" t="s">
        <v>8</v>
      </c>
      <c r="N23" t="str">
        <f>L13</f>
        <v>2032 Ford F150 XL Supercrew 4x4</v>
      </c>
    </row>
    <row r="24" spans="1:20" x14ac:dyDescent="0.25">
      <c r="A24" s="4">
        <f>B37</f>
        <v>-48000</v>
      </c>
      <c r="B24" s="3">
        <v>205000</v>
      </c>
      <c r="C24" s="3">
        <f t="shared" si="1"/>
        <v>700039.32000000007</v>
      </c>
      <c r="G24" s="1">
        <f t="shared" si="0"/>
        <v>2043</v>
      </c>
      <c r="H24" s="2">
        <f t="shared" si="2"/>
        <v>2044</v>
      </c>
      <c r="I24" t="s">
        <v>48</v>
      </c>
      <c r="J24" t="s">
        <v>8</v>
      </c>
      <c r="K24" t="str">
        <f>I14</f>
        <v>2033 Ford F150 XL Supercrew 4x4</v>
      </c>
    </row>
    <row r="25" spans="1:20" x14ac:dyDescent="0.25">
      <c r="A25" s="4">
        <f>B35</f>
        <v>-28000</v>
      </c>
      <c r="B25" s="3">
        <v>205000</v>
      </c>
      <c r="C25" s="3">
        <f t="shared" si="1"/>
        <v>877039.32000000007</v>
      </c>
      <c r="G25" s="1">
        <f t="shared" si="0"/>
        <v>2044</v>
      </c>
      <c r="H25" s="2">
        <f t="shared" si="2"/>
        <v>2045</v>
      </c>
      <c r="I25" t="s">
        <v>49</v>
      </c>
      <c r="J25" t="s">
        <v>8</v>
      </c>
      <c r="K25" t="str">
        <f>I15</f>
        <v>2034 Ford Maverick</v>
      </c>
    </row>
    <row r="26" spans="1:20" x14ac:dyDescent="0.25">
      <c r="A26" s="4">
        <f>3*B36</f>
        <v>-93000</v>
      </c>
      <c r="B26" s="3">
        <v>205000</v>
      </c>
      <c r="C26" s="3">
        <f t="shared" si="1"/>
        <v>989039.32000000007</v>
      </c>
      <c r="G26" s="1">
        <f t="shared" si="0"/>
        <v>2045</v>
      </c>
      <c r="H26" s="2">
        <f t="shared" si="2"/>
        <v>2046</v>
      </c>
      <c r="I26" t="s">
        <v>50</v>
      </c>
      <c r="J26" t="s">
        <v>8</v>
      </c>
      <c r="K26" t="str">
        <f>O16</f>
        <v xml:space="preserve">2035 Ford Escape Active 4dr AWD </v>
      </c>
      <c r="L26" t="s">
        <v>50</v>
      </c>
      <c r="M26" t="s">
        <v>8</v>
      </c>
      <c r="N26" t="str">
        <f>R16</f>
        <v xml:space="preserve">2035 Ford Escape Active 4dr AWD </v>
      </c>
      <c r="O26" t="s">
        <v>50</v>
      </c>
      <c r="P26" t="s">
        <v>8</v>
      </c>
      <c r="Q26" t="str">
        <f>U16</f>
        <v xml:space="preserve">2035 Ford Escape Active 4dr AWD </v>
      </c>
    </row>
    <row r="27" spans="1:20" x14ac:dyDescent="0.25">
      <c r="A27" s="4">
        <f>2*B37+B36</f>
        <v>-127000</v>
      </c>
      <c r="B27" s="3">
        <v>205000</v>
      </c>
      <c r="C27" s="3">
        <f t="shared" si="1"/>
        <v>1067039.32</v>
      </c>
      <c r="G27" s="1">
        <f t="shared" si="0"/>
        <v>2046</v>
      </c>
      <c r="H27" s="2">
        <f t="shared" si="2"/>
        <v>2047</v>
      </c>
      <c r="I27" t="s">
        <v>37</v>
      </c>
      <c r="J27" t="s">
        <v>23</v>
      </c>
      <c r="K27" t="str">
        <f>L17</f>
        <v>2036 Ford F150 XL Supercrew 4x4</v>
      </c>
      <c r="L27" t="s">
        <v>37</v>
      </c>
      <c r="M27" t="s">
        <v>8</v>
      </c>
      <c r="N27" t="str">
        <f>O17</f>
        <v>2036 Ford F150 XL Supercrew 4x4</v>
      </c>
      <c r="O27" t="s">
        <v>52</v>
      </c>
      <c r="P27" t="s">
        <v>24</v>
      </c>
      <c r="Q27" t="str">
        <f>R17</f>
        <v xml:space="preserve">2036 Ford Escape Active 4dr AWD </v>
      </c>
    </row>
    <row r="28" spans="1:20" x14ac:dyDescent="0.25">
      <c r="A28" s="4">
        <f>B41+B42</f>
        <v>-519255</v>
      </c>
      <c r="B28" s="3">
        <v>205000</v>
      </c>
      <c r="C28" s="3">
        <f t="shared" si="1"/>
        <v>752784.32000000007</v>
      </c>
      <c r="G28" s="1">
        <f t="shared" si="0"/>
        <v>2047</v>
      </c>
      <c r="H28" s="2">
        <f t="shared" si="2"/>
        <v>2048</v>
      </c>
      <c r="I28" t="s">
        <v>57</v>
      </c>
      <c r="J28" t="s">
        <v>8</v>
      </c>
      <c r="K28" t="str">
        <f>I16</f>
        <v>2035 CRANE TRUCK</v>
      </c>
      <c r="L28" t="s">
        <v>58</v>
      </c>
      <c r="M28" t="s">
        <v>8</v>
      </c>
      <c r="N28" t="str">
        <f>L16</f>
        <v>2035 DUMP TRUCK</v>
      </c>
    </row>
    <row r="29" spans="1:20" x14ac:dyDescent="0.25">
      <c r="A29" s="4">
        <f>B38</f>
        <v>-723526</v>
      </c>
      <c r="B29" s="3">
        <v>205000</v>
      </c>
      <c r="C29" s="3">
        <f t="shared" si="1"/>
        <v>234258.32000000007</v>
      </c>
      <c r="G29" s="1">
        <f t="shared" si="0"/>
        <v>2048</v>
      </c>
      <c r="H29" s="2">
        <f t="shared" si="2"/>
        <v>2049</v>
      </c>
      <c r="I29" t="s">
        <v>13</v>
      </c>
      <c r="J29" t="s">
        <v>8</v>
      </c>
      <c r="K29" t="str">
        <f>I17</f>
        <v>2036 COMBO TRUCK</v>
      </c>
    </row>
    <row r="30" spans="1:20" x14ac:dyDescent="0.25">
      <c r="A30">
        <v>0</v>
      </c>
      <c r="B30" s="3">
        <v>205000</v>
      </c>
      <c r="C30" s="3">
        <f t="shared" si="1"/>
        <v>439258.32000000007</v>
      </c>
      <c r="G30" s="1">
        <f t="shared" si="0"/>
        <v>2049</v>
      </c>
      <c r="H30" s="2">
        <f t="shared" si="2"/>
        <v>2050</v>
      </c>
    </row>
    <row r="31" spans="1:20" x14ac:dyDescent="0.25">
      <c r="A31" s="4"/>
    </row>
    <row r="33" spans="2:4" x14ac:dyDescent="0.25">
      <c r="B33" s="3" t="s">
        <v>59</v>
      </c>
    </row>
    <row r="34" spans="2:4" x14ac:dyDescent="0.25">
      <c r="B34" s="3" t="s">
        <v>69</v>
      </c>
      <c r="C34" s="3" t="s">
        <v>71</v>
      </c>
    </row>
    <row r="35" spans="2:4" x14ac:dyDescent="0.25">
      <c r="B35" s="3">
        <v>-28000</v>
      </c>
      <c r="C35" s="3">
        <v>-32900</v>
      </c>
      <c r="D35" s="3" t="s">
        <v>60</v>
      </c>
    </row>
    <row r="36" spans="2:4" x14ac:dyDescent="0.25">
      <c r="B36" s="3">
        <v>-31000</v>
      </c>
      <c r="D36" s="3" t="s">
        <v>16</v>
      </c>
    </row>
    <row r="37" spans="2:4" x14ac:dyDescent="0.25">
      <c r="B37" s="3">
        <v>-48000</v>
      </c>
      <c r="D37" s="3" t="s">
        <v>22</v>
      </c>
    </row>
    <row r="38" spans="2:4" x14ac:dyDescent="0.25">
      <c r="B38" s="3">
        <v>-723526</v>
      </c>
      <c r="D38" s="3" t="s">
        <v>7</v>
      </c>
    </row>
    <row r="39" spans="2:4" x14ac:dyDescent="0.25">
      <c r="B39" s="3">
        <v>-354883</v>
      </c>
      <c r="D39" s="3" t="s">
        <v>62</v>
      </c>
    </row>
    <row r="40" spans="2:4" x14ac:dyDescent="0.25">
      <c r="B40" s="3">
        <v>-253068</v>
      </c>
      <c r="D40" s="3" t="s">
        <v>29</v>
      </c>
    </row>
    <row r="41" spans="2:4" x14ac:dyDescent="0.25">
      <c r="B41" s="3">
        <v>-404011</v>
      </c>
      <c r="D41" s="3" t="s">
        <v>34</v>
      </c>
    </row>
    <row r="42" spans="2:4" x14ac:dyDescent="0.25">
      <c r="B42" s="3">
        <v>-115244</v>
      </c>
      <c r="D42" s="3" t="s">
        <v>35</v>
      </c>
    </row>
  </sheetData>
  <mergeCells count="9">
    <mergeCell ref="R4:T4"/>
    <mergeCell ref="U4:W4"/>
    <mergeCell ref="X4:Z4"/>
    <mergeCell ref="G4:H4"/>
    <mergeCell ref="A3:C3"/>
    <mergeCell ref="D3:F3"/>
    <mergeCell ref="I4:K4"/>
    <mergeCell ref="L4:N4"/>
    <mergeCell ref="O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1EE5-3E45-42E3-988F-D08399E0C2AB}">
  <dimension ref="A1:Z48"/>
  <sheetViews>
    <sheetView tabSelected="1" workbookViewId="0">
      <selection activeCell="B6" sqref="B6"/>
    </sheetView>
  </sheetViews>
  <sheetFormatPr defaultRowHeight="15" x14ac:dyDescent="0.25"/>
  <cols>
    <col min="1" max="1" width="13.28515625" bestFit="1" customWidth="1"/>
    <col min="2" max="2" width="21.42578125" style="3" bestFit="1" customWidth="1"/>
    <col min="3" max="3" width="14.5703125" style="3" customWidth="1"/>
    <col min="4" max="4" width="10.5703125" style="3" customWidth="1"/>
    <col min="5" max="5" width="21.42578125" style="3" bestFit="1" customWidth="1"/>
    <col min="6" max="6" width="15.7109375" bestFit="1" customWidth="1"/>
    <col min="9" max="9" width="30.7109375" bestFit="1" customWidth="1"/>
    <col min="10" max="10" width="8.5703125" bestFit="1" customWidth="1"/>
    <col min="11" max="11" width="29.85546875" bestFit="1" customWidth="1"/>
    <col min="12" max="12" width="30.7109375" bestFit="1" customWidth="1"/>
    <col min="13" max="13" width="9" bestFit="1" customWidth="1"/>
    <col min="14" max="14" width="29.85546875" bestFit="1" customWidth="1"/>
    <col min="15" max="15" width="30.7109375" bestFit="1" customWidth="1"/>
    <col min="16" max="16" width="9" bestFit="1" customWidth="1"/>
    <col min="17" max="18" width="30.7109375" bestFit="1" customWidth="1"/>
    <col min="19" max="19" width="9" bestFit="1" customWidth="1"/>
    <col min="20" max="21" width="30.7109375" bestFit="1" customWidth="1"/>
    <col min="23" max="23" width="30.7109375" bestFit="1" customWidth="1"/>
    <col min="24" max="25" width="26.140625" bestFit="1" customWidth="1"/>
  </cols>
  <sheetData>
    <row r="1" spans="1:26" x14ac:dyDescent="0.25">
      <c r="G1" t="s">
        <v>0</v>
      </c>
    </row>
    <row r="3" spans="1:26" x14ac:dyDescent="0.25">
      <c r="A3" s="5" t="s">
        <v>74</v>
      </c>
      <c r="B3" s="5"/>
      <c r="C3" s="5"/>
      <c r="D3" s="5" t="s">
        <v>68</v>
      </c>
      <c r="E3" s="5"/>
      <c r="F3" s="5"/>
    </row>
    <row r="4" spans="1:26" x14ac:dyDescent="0.25">
      <c r="A4" t="s">
        <v>64</v>
      </c>
      <c r="B4" s="3" t="s">
        <v>66</v>
      </c>
      <c r="C4" s="3" t="s">
        <v>67</v>
      </c>
      <c r="D4" s="3" t="s">
        <v>64</v>
      </c>
      <c r="E4" s="3" t="s">
        <v>65</v>
      </c>
      <c r="F4" s="3" t="s">
        <v>67</v>
      </c>
      <c r="G4" s="6" t="s">
        <v>1</v>
      </c>
      <c r="H4" s="6"/>
      <c r="I4" s="5" t="s">
        <v>2</v>
      </c>
      <c r="J4" s="5"/>
      <c r="K4" s="5"/>
      <c r="L4" s="5" t="s">
        <v>3</v>
      </c>
      <c r="M4" s="5"/>
      <c r="N4" s="5"/>
      <c r="O4" s="5" t="s">
        <v>4</v>
      </c>
      <c r="P4" s="5"/>
      <c r="Q4" s="5"/>
      <c r="R4" s="5" t="s">
        <v>5</v>
      </c>
      <c r="S4" s="5"/>
      <c r="T4" s="5"/>
      <c r="U4" s="5" t="s">
        <v>6</v>
      </c>
      <c r="V4" s="5"/>
      <c r="W4" s="5"/>
      <c r="X4" s="5"/>
      <c r="Y4" s="5"/>
      <c r="Z4" s="5"/>
    </row>
    <row r="5" spans="1:26" x14ac:dyDescent="0.25">
      <c r="A5" s="4">
        <f>B38+B35</f>
        <v>-751526</v>
      </c>
      <c r="B5" s="3">
        <v>205000</v>
      </c>
      <c r="C5" s="3">
        <v>19722.32</v>
      </c>
      <c r="E5" s="3">
        <v>0</v>
      </c>
      <c r="F5" s="3">
        <v>15100.08</v>
      </c>
      <c r="G5" s="1">
        <v>2024</v>
      </c>
      <c r="H5" s="2">
        <v>2025</v>
      </c>
      <c r="I5" t="s">
        <v>11</v>
      </c>
      <c r="J5" t="s">
        <v>8</v>
      </c>
      <c r="K5" t="s">
        <v>70</v>
      </c>
      <c r="L5" t="s">
        <v>14</v>
      </c>
      <c r="M5" t="s">
        <v>10</v>
      </c>
      <c r="N5" t="s">
        <v>9</v>
      </c>
    </row>
    <row r="6" spans="1:26" x14ac:dyDescent="0.25">
      <c r="A6" s="4">
        <f>3*B36</f>
        <v>-93000</v>
      </c>
      <c r="B6" s="3">
        <f>B5*(1+AVERAGE(C46,D47))+B5-E6+B35-C35</f>
        <v>217597.28496281517</v>
      </c>
      <c r="C6" s="3">
        <f>C5+B6+A6</f>
        <v>144319.60496281518</v>
      </c>
      <c r="E6" s="3">
        <v>202546</v>
      </c>
      <c r="G6" s="1">
        <f t="shared" ref="G6:G30" si="0">G5+1</f>
        <v>2025</v>
      </c>
      <c r="H6" s="2">
        <f>1+H5</f>
        <v>2026</v>
      </c>
      <c r="I6" t="s">
        <v>18</v>
      </c>
      <c r="J6" t="s">
        <v>8</v>
      </c>
      <c r="K6" t="s">
        <v>19</v>
      </c>
      <c r="L6" t="s">
        <v>18</v>
      </c>
      <c r="M6" t="s">
        <v>8</v>
      </c>
      <c r="N6" t="s">
        <v>20</v>
      </c>
      <c r="O6" t="s">
        <v>18</v>
      </c>
      <c r="P6" t="s">
        <v>21</v>
      </c>
      <c r="Q6" t="s">
        <v>17</v>
      </c>
    </row>
    <row r="7" spans="1:26" x14ac:dyDescent="0.25">
      <c r="A7" s="4">
        <f>2*B37+B36</f>
        <v>-127000</v>
      </c>
      <c r="B7" s="3">
        <v>205000</v>
      </c>
      <c r="C7" s="3">
        <f t="shared" ref="C7:C30" si="1">C6+B7+A7</f>
        <v>222319.60496281518</v>
      </c>
      <c r="G7" s="1">
        <f t="shared" si="0"/>
        <v>2026</v>
      </c>
      <c r="H7" s="2">
        <f t="shared" ref="H7:H30" si="2">1+H6</f>
        <v>2027</v>
      </c>
      <c r="I7" t="s">
        <v>25</v>
      </c>
      <c r="J7" t="s">
        <v>23</v>
      </c>
      <c r="K7" t="s">
        <v>26</v>
      </c>
      <c r="L7" t="s">
        <v>25</v>
      </c>
      <c r="M7" t="s">
        <v>8</v>
      </c>
      <c r="N7" t="s">
        <v>27</v>
      </c>
      <c r="O7" t="s">
        <v>51</v>
      </c>
      <c r="P7" t="s">
        <v>24</v>
      </c>
      <c r="Q7" t="s">
        <v>28</v>
      </c>
    </row>
    <row r="8" spans="1:26" x14ac:dyDescent="0.25">
      <c r="A8" s="4">
        <f>B39</f>
        <v>-354883</v>
      </c>
      <c r="B8" s="3">
        <v>205000</v>
      </c>
      <c r="C8" s="3">
        <f t="shared" si="1"/>
        <v>72436.604962815181</v>
      </c>
      <c r="G8" s="1">
        <f t="shared" si="0"/>
        <v>2027</v>
      </c>
      <c r="H8" s="2">
        <f t="shared" si="2"/>
        <v>2028</v>
      </c>
      <c r="I8" t="s">
        <v>53</v>
      </c>
      <c r="J8" t="s">
        <v>8</v>
      </c>
      <c r="K8" t="s">
        <v>61</v>
      </c>
    </row>
    <row r="9" spans="1:26" x14ac:dyDescent="0.25">
      <c r="A9">
        <v>0</v>
      </c>
      <c r="B9" s="3">
        <v>205000</v>
      </c>
      <c r="C9" s="3">
        <f t="shared" si="1"/>
        <v>277436.60496281518</v>
      </c>
      <c r="G9" s="1">
        <f t="shared" si="0"/>
        <v>2028</v>
      </c>
      <c r="H9" s="2">
        <f t="shared" si="2"/>
        <v>2029</v>
      </c>
    </row>
    <row r="10" spans="1:26" x14ac:dyDescent="0.25">
      <c r="A10" s="4">
        <f>B40</f>
        <v>-253068</v>
      </c>
      <c r="B10" s="3">
        <v>205000</v>
      </c>
      <c r="C10" s="3">
        <f t="shared" si="1"/>
        <v>229368.60496281518</v>
      </c>
      <c r="G10" s="1">
        <f t="shared" si="0"/>
        <v>2029</v>
      </c>
      <c r="H10" s="2">
        <f t="shared" si="2"/>
        <v>2030</v>
      </c>
      <c r="I10" t="s">
        <v>43</v>
      </c>
      <c r="J10" t="s">
        <v>8</v>
      </c>
      <c r="K10" t="s">
        <v>30</v>
      </c>
    </row>
    <row r="11" spans="1:26" x14ac:dyDescent="0.25">
      <c r="A11">
        <v>0</v>
      </c>
      <c r="B11" s="3">
        <v>205000</v>
      </c>
      <c r="C11" s="3">
        <f t="shared" si="1"/>
        <v>434368.60496281518</v>
      </c>
      <c r="G11" s="1">
        <f t="shared" si="0"/>
        <v>2030</v>
      </c>
      <c r="H11" s="2">
        <f t="shared" si="2"/>
        <v>2031</v>
      </c>
    </row>
    <row r="12" spans="1:26" x14ac:dyDescent="0.25">
      <c r="A12">
        <v>0</v>
      </c>
      <c r="B12" s="3">
        <v>205000</v>
      </c>
      <c r="C12" s="3">
        <f t="shared" si="1"/>
        <v>639368.60496281518</v>
      </c>
      <c r="G12" s="1">
        <f t="shared" si="0"/>
        <v>2031</v>
      </c>
      <c r="H12" s="2">
        <f t="shared" si="2"/>
        <v>2032</v>
      </c>
    </row>
    <row r="13" spans="1:26" x14ac:dyDescent="0.25">
      <c r="A13" s="4">
        <f>2*B37</f>
        <v>-96000</v>
      </c>
      <c r="B13" s="3">
        <v>205000</v>
      </c>
      <c r="C13" s="3">
        <f t="shared" si="1"/>
        <v>748368.60496281518</v>
      </c>
      <c r="G13" s="1">
        <f t="shared" si="0"/>
        <v>2032</v>
      </c>
      <c r="H13" s="2">
        <f t="shared" si="2"/>
        <v>2033</v>
      </c>
      <c r="I13" t="s">
        <v>31</v>
      </c>
      <c r="J13" t="s">
        <v>8</v>
      </c>
      <c r="K13" t="s">
        <v>32</v>
      </c>
      <c r="L13" t="s">
        <v>31</v>
      </c>
      <c r="M13" t="s">
        <v>8</v>
      </c>
      <c r="N13" t="s">
        <v>33</v>
      </c>
    </row>
    <row r="14" spans="1:26" x14ac:dyDescent="0.25">
      <c r="A14" s="4">
        <f>B37</f>
        <v>-48000</v>
      </c>
      <c r="B14" s="3">
        <v>205000</v>
      </c>
      <c r="C14" s="3">
        <f t="shared" si="1"/>
        <v>905368.60496281518</v>
      </c>
      <c r="G14" s="1">
        <f t="shared" si="0"/>
        <v>2033</v>
      </c>
      <c r="H14" s="2">
        <f t="shared" si="2"/>
        <v>2034</v>
      </c>
      <c r="I14" t="s">
        <v>36</v>
      </c>
      <c r="J14" t="s">
        <v>8</v>
      </c>
      <c r="K14" t="s">
        <v>38</v>
      </c>
    </row>
    <row r="15" spans="1:26" x14ac:dyDescent="0.25">
      <c r="A15" s="4">
        <f>B35</f>
        <v>-28000</v>
      </c>
      <c r="B15" s="3">
        <v>205000</v>
      </c>
      <c r="C15" s="3">
        <f t="shared" si="1"/>
        <v>1082368.6049628151</v>
      </c>
      <c r="G15" s="1">
        <f t="shared" si="0"/>
        <v>2034</v>
      </c>
      <c r="H15" s="2">
        <f t="shared" si="2"/>
        <v>2035</v>
      </c>
      <c r="I15" t="s">
        <v>15</v>
      </c>
      <c r="J15" t="s">
        <v>8</v>
      </c>
      <c r="K15" t="str">
        <f>L5</f>
        <v>2025 Ford Maverick</v>
      </c>
    </row>
    <row r="16" spans="1:26" x14ac:dyDescent="0.25">
      <c r="A16" s="4">
        <f>B41+B42+3*B36</f>
        <v>-612255</v>
      </c>
      <c r="B16" s="3">
        <v>205000</v>
      </c>
      <c r="C16" s="3">
        <f t="shared" si="1"/>
        <v>675113.60496281506</v>
      </c>
      <c r="G16" s="1">
        <f t="shared" si="0"/>
        <v>2035</v>
      </c>
      <c r="H16" s="2">
        <f t="shared" si="2"/>
        <v>2036</v>
      </c>
      <c r="I16" t="s">
        <v>44</v>
      </c>
      <c r="J16" t="s">
        <v>8</v>
      </c>
      <c r="K16" t="s">
        <v>54</v>
      </c>
      <c r="L16" t="s">
        <v>45</v>
      </c>
      <c r="M16" t="s">
        <v>8</v>
      </c>
      <c r="N16" t="s">
        <v>55</v>
      </c>
      <c r="O16" t="s">
        <v>39</v>
      </c>
      <c r="P16" t="s">
        <v>8</v>
      </c>
      <c r="Q16" t="str">
        <f>I6</f>
        <v xml:space="preserve">2025 Ford Escape Active 4dr AWD </v>
      </c>
      <c r="R16" t="s">
        <v>39</v>
      </c>
      <c r="S16" t="s">
        <v>8</v>
      </c>
      <c r="T16" t="str">
        <f>L6</f>
        <v xml:space="preserve">2025 Ford Escape Active 4dr AWD </v>
      </c>
      <c r="U16" t="s">
        <v>39</v>
      </c>
      <c r="V16" t="s">
        <v>8</v>
      </c>
      <c r="W16" t="str">
        <f>O6</f>
        <v xml:space="preserve">2025 Ford Escape Active 4dr AWD </v>
      </c>
    </row>
    <row r="17" spans="1:20" x14ac:dyDescent="0.25">
      <c r="A17" s="4">
        <f>B38+2*B37+B36</f>
        <v>-850526</v>
      </c>
      <c r="B17" s="3">
        <v>205000</v>
      </c>
      <c r="C17" s="3">
        <f t="shared" si="1"/>
        <v>29587.604962815065</v>
      </c>
      <c r="G17" s="1">
        <f t="shared" si="0"/>
        <v>2036</v>
      </c>
      <c r="H17" s="2">
        <f t="shared" si="2"/>
        <v>2037</v>
      </c>
      <c r="I17" t="s">
        <v>12</v>
      </c>
      <c r="J17" t="s">
        <v>8</v>
      </c>
      <c r="K17" t="str">
        <f>I5</f>
        <v>2024 COMBO TRUCK</v>
      </c>
      <c r="L17" t="s">
        <v>40</v>
      </c>
      <c r="M17" t="s">
        <v>23</v>
      </c>
      <c r="N17" t="s">
        <v>25</v>
      </c>
      <c r="O17" t="s">
        <v>40</v>
      </c>
      <c r="P17" t="s">
        <v>8</v>
      </c>
      <c r="Q17" t="s">
        <v>41</v>
      </c>
      <c r="R17" t="s">
        <v>42</v>
      </c>
      <c r="S17" t="s">
        <v>24</v>
      </c>
      <c r="T17" t="str">
        <f>O7</f>
        <v xml:space="preserve">2026 Ford Escape Active 4dr AWD </v>
      </c>
    </row>
    <row r="18" spans="1:20" x14ac:dyDescent="0.25">
      <c r="A18">
        <v>0</v>
      </c>
      <c r="B18" s="3">
        <v>205000</v>
      </c>
      <c r="C18" s="3">
        <f t="shared" si="1"/>
        <v>234587.60496281506</v>
      </c>
      <c r="G18" s="1">
        <f t="shared" si="0"/>
        <v>2037</v>
      </c>
      <c r="H18" s="2">
        <f t="shared" si="2"/>
        <v>2038</v>
      </c>
    </row>
    <row r="19" spans="1:20" x14ac:dyDescent="0.25">
      <c r="A19">
        <v>0</v>
      </c>
      <c r="B19" s="3">
        <v>205000</v>
      </c>
      <c r="C19" s="3">
        <f t="shared" si="1"/>
        <v>439587.60496281506</v>
      </c>
      <c r="G19" s="1">
        <f t="shared" si="0"/>
        <v>2038</v>
      </c>
      <c r="H19" s="2">
        <f t="shared" si="2"/>
        <v>2039</v>
      </c>
    </row>
    <row r="20" spans="1:20" x14ac:dyDescent="0.25">
      <c r="A20" s="4">
        <f>B39</f>
        <v>-354883</v>
      </c>
      <c r="B20" s="3">
        <v>205000</v>
      </c>
      <c r="C20" s="3">
        <f t="shared" si="1"/>
        <v>289704.60496281506</v>
      </c>
      <c r="G20" s="1">
        <f t="shared" si="0"/>
        <v>2039</v>
      </c>
      <c r="H20" s="2">
        <f t="shared" si="2"/>
        <v>2040</v>
      </c>
      <c r="I20" t="s">
        <v>56</v>
      </c>
      <c r="J20" t="s">
        <v>8</v>
      </c>
      <c r="K20" t="str">
        <f>I8</f>
        <v>2027 TV TRUCK</v>
      </c>
    </row>
    <row r="21" spans="1:20" x14ac:dyDescent="0.25">
      <c r="A21">
        <v>0</v>
      </c>
      <c r="B21" s="3">
        <v>205000</v>
      </c>
      <c r="C21" s="3">
        <f t="shared" si="1"/>
        <v>494704.60496281506</v>
      </c>
      <c r="G21" s="1">
        <f t="shared" si="0"/>
        <v>2040</v>
      </c>
      <c r="H21" s="2">
        <f t="shared" si="2"/>
        <v>2041</v>
      </c>
    </row>
    <row r="22" spans="1:20" x14ac:dyDescent="0.25">
      <c r="A22" s="4">
        <f>B40</f>
        <v>-253068</v>
      </c>
      <c r="B22" s="3">
        <v>205000</v>
      </c>
      <c r="C22" s="3">
        <f t="shared" si="1"/>
        <v>446636.60496281506</v>
      </c>
      <c r="G22" s="1">
        <f t="shared" si="0"/>
        <v>2041</v>
      </c>
      <c r="H22" s="2">
        <f t="shared" si="2"/>
        <v>2042</v>
      </c>
      <c r="I22" t="s">
        <v>46</v>
      </c>
      <c r="J22" t="s">
        <v>8</v>
      </c>
      <c r="K22" t="str">
        <f>I10</f>
        <v>2029 WATER TENDER</v>
      </c>
    </row>
    <row r="23" spans="1:20" x14ac:dyDescent="0.25">
      <c r="A23" s="4">
        <f>2*B37</f>
        <v>-96000</v>
      </c>
      <c r="B23" s="3">
        <v>205000</v>
      </c>
      <c r="C23" s="3">
        <f t="shared" si="1"/>
        <v>555636.60496281506</v>
      </c>
      <c r="G23" s="1">
        <f t="shared" si="0"/>
        <v>2042</v>
      </c>
      <c r="H23" s="2">
        <f t="shared" si="2"/>
        <v>2043</v>
      </c>
      <c r="I23" t="s">
        <v>47</v>
      </c>
      <c r="J23" t="s">
        <v>8</v>
      </c>
      <c r="K23" t="str">
        <f>I13</f>
        <v>2032 Ford F150 XL Supercrew 4x4</v>
      </c>
      <c r="L23" t="s">
        <v>47</v>
      </c>
      <c r="M23" t="s">
        <v>8</v>
      </c>
      <c r="N23" t="str">
        <f>L13</f>
        <v>2032 Ford F150 XL Supercrew 4x4</v>
      </c>
    </row>
    <row r="24" spans="1:20" x14ac:dyDescent="0.25">
      <c r="A24" s="4">
        <f>B37</f>
        <v>-48000</v>
      </c>
      <c r="B24" s="3">
        <v>205000</v>
      </c>
      <c r="C24" s="3">
        <f t="shared" si="1"/>
        <v>712636.60496281506</v>
      </c>
      <c r="G24" s="1">
        <f t="shared" si="0"/>
        <v>2043</v>
      </c>
      <c r="H24" s="2">
        <f t="shared" si="2"/>
        <v>2044</v>
      </c>
      <c r="I24" t="s">
        <v>48</v>
      </c>
      <c r="J24" t="s">
        <v>8</v>
      </c>
      <c r="K24" t="str">
        <f>I14</f>
        <v>2033 Ford F150 XL Supercrew 4x4</v>
      </c>
    </row>
    <row r="25" spans="1:20" x14ac:dyDescent="0.25">
      <c r="A25" s="4">
        <f>B35</f>
        <v>-28000</v>
      </c>
      <c r="B25" s="3">
        <v>205000</v>
      </c>
      <c r="C25" s="3">
        <f t="shared" si="1"/>
        <v>889636.60496281506</v>
      </c>
      <c r="G25" s="1">
        <f t="shared" si="0"/>
        <v>2044</v>
      </c>
      <c r="H25" s="2">
        <f t="shared" si="2"/>
        <v>2045</v>
      </c>
      <c r="I25" t="s">
        <v>49</v>
      </c>
      <c r="J25" t="s">
        <v>8</v>
      </c>
      <c r="K25" t="str">
        <f>I15</f>
        <v>2034 Ford Maverick</v>
      </c>
    </row>
    <row r="26" spans="1:20" x14ac:dyDescent="0.25">
      <c r="A26" s="4">
        <f>3*B36</f>
        <v>-93000</v>
      </c>
      <c r="B26" s="3">
        <v>205000</v>
      </c>
      <c r="C26" s="3">
        <f t="shared" si="1"/>
        <v>1001636.6049628151</v>
      </c>
      <c r="G26" s="1">
        <f t="shared" si="0"/>
        <v>2045</v>
      </c>
      <c r="H26" s="2">
        <f t="shared" si="2"/>
        <v>2046</v>
      </c>
      <c r="I26" t="s">
        <v>50</v>
      </c>
      <c r="J26" t="s">
        <v>8</v>
      </c>
      <c r="K26" t="str">
        <f>O16</f>
        <v xml:space="preserve">2035 Ford Escape Active 4dr AWD </v>
      </c>
      <c r="L26" t="s">
        <v>50</v>
      </c>
      <c r="M26" t="s">
        <v>8</v>
      </c>
      <c r="N26" t="str">
        <f>R16</f>
        <v xml:space="preserve">2035 Ford Escape Active 4dr AWD </v>
      </c>
      <c r="O26" t="s">
        <v>50</v>
      </c>
      <c r="P26" t="s">
        <v>8</v>
      </c>
      <c r="Q26" t="str">
        <f>U16</f>
        <v xml:space="preserve">2035 Ford Escape Active 4dr AWD </v>
      </c>
    </row>
    <row r="27" spans="1:20" x14ac:dyDescent="0.25">
      <c r="A27" s="4">
        <f>2*B37+B36</f>
        <v>-127000</v>
      </c>
      <c r="B27" s="3">
        <v>205000</v>
      </c>
      <c r="C27" s="3">
        <f t="shared" si="1"/>
        <v>1079636.6049628151</v>
      </c>
      <c r="G27" s="1">
        <f t="shared" si="0"/>
        <v>2046</v>
      </c>
      <c r="H27" s="2">
        <f t="shared" si="2"/>
        <v>2047</v>
      </c>
      <c r="I27" t="s">
        <v>37</v>
      </c>
      <c r="J27" t="s">
        <v>23</v>
      </c>
      <c r="K27" t="str">
        <f>L17</f>
        <v>2036 Ford F150 XL Supercrew 4x4</v>
      </c>
      <c r="L27" t="s">
        <v>37</v>
      </c>
      <c r="M27" t="s">
        <v>8</v>
      </c>
      <c r="N27" t="str">
        <f>O17</f>
        <v>2036 Ford F150 XL Supercrew 4x4</v>
      </c>
      <c r="O27" t="s">
        <v>52</v>
      </c>
      <c r="P27" t="s">
        <v>24</v>
      </c>
      <c r="Q27" t="str">
        <f>R17</f>
        <v xml:space="preserve">2036 Ford Escape Active 4dr AWD </v>
      </c>
    </row>
    <row r="28" spans="1:20" x14ac:dyDescent="0.25">
      <c r="A28" s="4">
        <f>B41+B42</f>
        <v>-519255</v>
      </c>
      <c r="B28" s="3">
        <v>205000</v>
      </c>
      <c r="C28" s="3">
        <f t="shared" si="1"/>
        <v>765381.60496281506</v>
      </c>
      <c r="G28" s="1">
        <f t="shared" si="0"/>
        <v>2047</v>
      </c>
      <c r="H28" s="2">
        <f t="shared" si="2"/>
        <v>2048</v>
      </c>
      <c r="I28" t="s">
        <v>57</v>
      </c>
      <c r="J28" t="s">
        <v>8</v>
      </c>
      <c r="K28" t="str">
        <f>I16</f>
        <v>2035 CRANE TRUCK</v>
      </c>
      <c r="L28" t="s">
        <v>58</v>
      </c>
      <c r="M28" t="s">
        <v>8</v>
      </c>
      <c r="N28" t="str">
        <f>L16</f>
        <v>2035 DUMP TRUCK</v>
      </c>
    </row>
    <row r="29" spans="1:20" x14ac:dyDescent="0.25">
      <c r="A29" s="4">
        <f>B38</f>
        <v>-723526</v>
      </c>
      <c r="B29" s="3">
        <v>205000</v>
      </c>
      <c r="C29" s="3">
        <f t="shared" si="1"/>
        <v>246855.60496281506</v>
      </c>
      <c r="G29" s="1">
        <f t="shared" si="0"/>
        <v>2048</v>
      </c>
      <c r="H29" s="2">
        <f t="shared" si="2"/>
        <v>2049</v>
      </c>
      <c r="I29" t="s">
        <v>13</v>
      </c>
      <c r="J29" t="s">
        <v>8</v>
      </c>
      <c r="K29" t="str">
        <f>I17</f>
        <v>2036 COMBO TRUCK</v>
      </c>
    </row>
    <row r="30" spans="1:20" x14ac:dyDescent="0.25">
      <c r="A30">
        <v>0</v>
      </c>
      <c r="B30" s="3">
        <v>205000</v>
      </c>
      <c r="C30" s="3">
        <f t="shared" si="1"/>
        <v>451855.60496281506</v>
      </c>
      <c r="G30" s="1">
        <f t="shared" si="0"/>
        <v>2049</v>
      </c>
      <c r="H30" s="2">
        <f t="shared" si="2"/>
        <v>2050</v>
      </c>
    </row>
    <row r="31" spans="1:20" x14ac:dyDescent="0.25">
      <c r="A31" s="4"/>
    </row>
    <row r="33" spans="1:4" x14ac:dyDescent="0.25">
      <c r="B33" s="3" t="s">
        <v>59</v>
      </c>
    </row>
    <row r="34" spans="1:4" x14ac:dyDescent="0.25">
      <c r="B34" s="3" t="s">
        <v>69</v>
      </c>
      <c r="C34" s="3" t="s">
        <v>71</v>
      </c>
    </row>
    <row r="35" spans="1:4" x14ac:dyDescent="0.25">
      <c r="B35" s="3">
        <v>-28000</v>
      </c>
      <c r="C35" s="3">
        <v>-32900</v>
      </c>
      <c r="D35" s="3" t="s">
        <v>60</v>
      </c>
    </row>
    <row r="36" spans="1:4" x14ac:dyDescent="0.25">
      <c r="B36" s="3">
        <v>-31000</v>
      </c>
      <c r="D36" s="3" t="s">
        <v>16</v>
      </c>
    </row>
    <row r="37" spans="1:4" x14ac:dyDescent="0.25">
      <c r="B37" s="3">
        <v>-48000</v>
      </c>
      <c r="D37" s="3" t="s">
        <v>22</v>
      </c>
    </row>
    <row r="38" spans="1:4" x14ac:dyDescent="0.25">
      <c r="B38" s="3">
        <v>-723526</v>
      </c>
      <c r="D38" s="3" t="s">
        <v>7</v>
      </c>
    </row>
    <row r="39" spans="1:4" x14ac:dyDescent="0.25">
      <c r="B39" s="3">
        <v>-354883</v>
      </c>
      <c r="D39" s="3" t="s">
        <v>62</v>
      </c>
    </row>
    <row r="40" spans="1:4" x14ac:dyDescent="0.25">
      <c r="B40" s="3">
        <v>-253068</v>
      </c>
      <c r="D40" s="3" t="s">
        <v>29</v>
      </c>
    </row>
    <row r="41" spans="1:4" x14ac:dyDescent="0.25">
      <c r="B41" s="3">
        <v>-404011</v>
      </c>
      <c r="D41" s="3" t="s">
        <v>34</v>
      </c>
    </row>
    <row r="42" spans="1:4" x14ac:dyDescent="0.25">
      <c r="B42" s="3">
        <v>-115244</v>
      </c>
      <c r="D42" s="3" t="s">
        <v>35</v>
      </c>
    </row>
    <row r="46" spans="1:4" x14ac:dyDescent="0.25">
      <c r="A46" t="s">
        <v>72</v>
      </c>
      <c r="C46" s="7">
        <v>2.4E-2</v>
      </c>
    </row>
    <row r="47" spans="1:4" x14ac:dyDescent="0.25">
      <c r="A47" s="8">
        <v>46082</v>
      </c>
      <c r="B47" s="3" t="s">
        <v>73</v>
      </c>
      <c r="C47" s="9">
        <v>14156.75</v>
      </c>
      <c r="D47" s="7">
        <f>(C47/C48)-1</f>
        <v>2.7153999637221204E-2</v>
      </c>
    </row>
    <row r="48" spans="1:4" x14ac:dyDescent="0.25">
      <c r="A48" s="10">
        <v>45717</v>
      </c>
      <c r="B48" s="3" t="s">
        <v>73</v>
      </c>
      <c r="C48" s="9">
        <v>13782.5</v>
      </c>
    </row>
  </sheetData>
  <mergeCells count="9">
    <mergeCell ref="R4:T4"/>
    <mergeCell ref="U4:W4"/>
    <mergeCell ref="X4:Z4"/>
    <mergeCell ref="A3:C3"/>
    <mergeCell ref="D3:F3"/>
    <mergeCell ref="G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2025-2026</vt:lpstr>
      <vt:lpstr>FY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Meckstroth</dc:creator>
  <cp:lastModifiedBy>Scott Meckstroth</cp:lastModifiedBy>
  <dcterms:created xsi:type="dcterms:W3CDTF">2025-09-02T17:59:38Z</dcterms:created>
  <dcterms:modified xsi:type="dcterms:W3CDTF">2026-04-02T21:06:05Z</dcterms:modified>
</cp:coreProperties>
</file>